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olodkinVM\Documents\A1-РИСК-200520\RISK-Beget\"/>
    </mc:Choice>
  </mc:AlternateContent>
  <bookViews>
    <workbookView xWindow="0" yWindow="0" windowWidth="19755" windowHeight="106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0" i="1" l="1"/>
  <c r="H80" i="1"/>
  <c r="G80" i="1"/>
  <c r="O91" i="1" l="1"/>
  <c r="O92" i="1"/>
  <c r="O93" i="1"/>
  <c r="O94" i="1"/>
  <c r="O95" i="1"/>
  <c r="O96" i="1"/>
  <c r="O97" i="1"/>
  <c r="O98" i="1"/>
  <c r="O90" i="1"/>
  <c r="G98" i="1"/>
  <c r="H98" i="1" s="1"/>
  <c r="I98" i="1" s="1"/>
  <c r="J98" i="1" s="1"/>
  <c r="K98" i="1" s="1"/>
  <c r="L98" i="1" s="1"/>
  <c r="M98" i="1" s="1"/>
  <c r="G97" i="1"/>
  <c r="H97" i="1" s="1"/>
  <c r="I97" i="1" s="1"/>
  <c r="J97" i="1" s="1"/>
  <c r="K97" i="1" s="1"/>
  <c r="L97" i="1" s="1"/>
  <c r="M97" i="1" s="1"/>
  <c r="G96" i="1"/>
  <c r="H96" i="1" s="1"/>
  <c r="I96" i="1" s="1"/>
  <c r="J96" i="1" s="1"/>
  <c r="K96" i="1" s="1"/>
  <c r="L96" i="1" s="1"/>
  <c r="M96" i="1" s="1"/>
  <c r="G95" i="1"/>
  <c r="H95" i="1" s="1"/>
  <c r="I95" i="1" s="1"/>
  <c r="J95" i="1" s="1"/>
  <c r="K95" i="1" s="1"/>
  <c r="L95" i="1" s="1"/>
  <c r="M95" i="1" s="1"/>
  <c r="G94" i="1"/>
  <c r="H94" i="1" s="1"/>
  <c r="I94" i="1" s="1"/>
  <c r="J94" i="1" s="1"/>
  <c r="K94" i="1" s="1"/>
  <c r="L94" i="1" s="1"/>
  <c r="M94" i="1" s="1"/>
  <c r="G93" i="1"/>
  <c r="H93" i="1" s="1"/>
  <c r="I93" i="1" s="1"/>
  <c r="J93" i="1" s="1"/>
  <c r="K93" i="1" s="1"/>
  <c r="L93" i="1" s="1"/>
  <c r="M93" i="1" s="1"/>
  <c r="G92" i="1"/>
  <c r="H92" i="1" s="1"/>
  <c r="I92" i="1" s="1"/>
  <c r="J92" i="1" s="1"/>
  <c r="K92" i="1" s="1"/>
  <c r="L92" i="1" s="1"/>
  <c r="M92" i="1" s="1"/>
  <c r="G91" i="1"/>
  <c r="H91" i="1" s="1"/>
  <c r="I91" i="1" s="1"/>
  <c r="J91" i="1" s="1"/>
  <c r="K91" i="1" s="1"/>
  <c r="L91" i="1" s="1"/>
  <c r="M91" i="1" s="1"/>
  <c r="G90" i="1"/>
  <c r="H90" i="1" s="1"/>
  <c r="I90" i="1" s="1"/>
  <c r="J90" i="1" s="1"/>
  <c r="K90" i="1" s="1"/>
  <c r="L90" i="1" s="1"/>
  <c r="M90" i="1" s="1"/>
  <c r="G81" i="1" l="1"/>
  <c r="H81" i="1" s="1"/>
  <c r="I81" i="1" s="1"/>
  <c r="J81" i="1" s="1"/>
  <c r="K81" i="1" s="1"/>
  <c r="L81" i="1" s="1"/>
  <c r="M81" i="1" s="1"/>
  <c r="J80" i="1" l="1"/>
  <c r="K80" i="1" s="1"/>
  <c r="L80" i="1" s="1"/>
  <c r="M80" i="1" s="1"/>
  <c r="L71" i="1"/>
  <c r="G72" i="1"/>
  <c r="H72" i="1" s="1"/>
  <c r="I72" i="1" s="1"/>
  <c r="J72" i="1" s="1"/>
  <c r="K72" i="1" s="1"/>
  <c r="G71" i="1"/>
  <c r="H71" i="1" s="1"/>
  <c r="I71" i="1" s="1"/>
  <c r="J71" i="1" s="1"/>
  <c r="K71" i="1" s="1"/>
  <c r="G70" i="1"/>
  <c r="H70" i="1" s="1"/>
  <c r="I70" i="1" s="1"/>
  <c r="J70" i="1" s="1"/>
  <c r="K70" i="1" s="1"/>
  <c r="G69" i="1"/>
  <c r="H69" i="1" s="1"/>
  <c r="I69" i="1" s="1"/>
  <c r="J69" i="1" s="1"/>
  <c r="K69" i="1" s="1"/>
  <c r="G68" i="1"/>
  <c r="H68" i="1" s="1"/>
  <c r="I68" i="1" s="1"/>
  <c r="J68" i="1" s="1"/>
  <c r="K68" i="1" s="1"/>
  <c r="G67" i="1"/>
  <c r="H67" i="1" s="1"/>
  <c r="I67" i="1" s="1"/>
  <c r="J67" i="1" s="1"/>
  <c r="K67" i="1" s="1"/>
  <c r="G66" i="1"/>
  <c r="H66" i="1" s="1"/>
  <c r="I66" i="1" s="1"/>
  <c r="J66" i="1" s="1"/>
  <c r="K66" i="1" s="1"/>
  <c r="L53" i="1" l="1"/>
  <c r="L44" i="1"/>
  <c r="L36" i="1"/>
  <c r="G53" i="1"/>
  <c r="H53" i="1" s="1"/>
  <c r="I53" i="1" s="1"/>
  <c r="J53" i="1" s="1"/>
  <c r="K53" i="1" s="1"/>
  <c r="G52" i="1"/>
  <c r="H52" i="1" s="1"/>
  <c r="I52" i="1" s="1"/>
  <c r="J52" i="1" s="1"/>
  <c r="K52" i="1" s="1"/>
  <c r="G51" i="1"/>
  <c r="H51" i="1" s="1"/>
  <c r="I51" i="1" s="1"/>
  <c r="J51" i="1" s="1"/>
  <c r="K51" i="1" s="1"/>
  <c r="G50" i="1"/>
  <c r="H50" i="1" s="1"/>
  <c r="I50" i="1" s="1"/>
  <c r="J50" i="1" s="1"/>
  <c r="K50" i="1" s="1"/>
  <c r="G49" i="1"/>
  <c r="H49" i="1" s="1"/>
  <c r="I49" i="1" s="1"/>
  <c r="J49" i="1" s="1"/>
  <c r="K49" i="1" s="1"/>
  <c r="G48" i="1"/>
  <c r="H48" i="1" s="1"/>
  <c r="I48" i="1" s="1"/>
  <c r="J48" i="1" s="1"/>
  <c r="K48" i="1" s="1"/>
  <c r="G44" i="1"/>
  <c r="H44" i="1" s="1"/>
  <c r="I44" i="1" s="1"/>
  <c r="J44" i="1" s="1"/>
  <c r="K44" i="1" s="1"/>
  <c r="G43" i="1"/>
  <c r="H43" i="1" s="1"/>
  <c r="I43" i="1" s="1"/>
  <c r="J43" i="1" s="1"/>
  <c r="K43" i="1" s="1"/>
  <c r="G42" i="1"/>
  <c r="H42" i="1" s="1"/>
  <c r="I42" i="1" s="1"/>
  <c r="J42" i="1" s="1"/>
  <c r="K42" i="1" s="1"/>
  <c r="G41" i="1"/>
  <c r="H41" i="1" s="1"/>
  <c r="I41" i="1" s="1"/>
  <c r="J41" i="1" s="1"/>
  <c r="K41" i="1" s="1"/>
  <c r="G40" i="1"/>
  <c r="H40" i="1" s="1"/>
  <c r="I40" i="1" s="1"/>
  <c r="J40" i="1" s="1"/>
  <c r="K40" i="1" s="1"/>
  <c r="G36" i="1"/>
  <c r="H36" i="1" s="1"/>
  <c r="I36" i="1" s="1"/>
  <c r="J36" i="1" s="1"/>
  <c r="K36" i="1" s="1"/>
  <c r="G35" i="1"/>
  <c r="H35" i="1" s="1"/>
  <c r="I35" i="1" s="1"/>
  <c r="J35" i="1" s="1"/>
  <c r="K35" i="1" s="1"/>
  <c r="G34" i="1"/>
  <c r="H34" i="1" s="1"/>
  <c r="I34" i="1" s="1"/>
  <c r="J34" i="1" s="1"/>
  <c r="K34" i="1" s="1"/>
  <c r="G33" i="1"/>
  <c r="H33" i="1" s="1"/>
  <c r="I33" i="1" s="1"/>
  <c r="J33" i="1" s="1"/>
  <c r="K33" i="1" s="1"/>
  <c r="G32" i="1"/>
  <c r="H32" i="1" s="1"/>
  <c r="I32" i="1" s="1"/>
  <c r="J32" i="1" s="1"/>
  <c r="K32" i="1" s="1"/>
  <c r="G19" i="1" l="1"/>
  <c r="H19" i="1" s="1"/>
  <c r="I19" i="1" s="1"/>
  <c r="J19" i="1" s="1"/>
  <c r="G20" i="1"/>
  <c r="H20" i="1"/>
  <c r="I20" i="1" s="1"/>
  <c r="J20" i="1" s="1"/>
  <c r="G21" i="1"/>
  <c r="H21" i="1" s="1"/>
  <c r="I21" i="1" s="1"/>
  <c r="J21" i="1" s="1"/>
  <c r="G22" i="1"/>
  <c r="H22" i="1" s="1"/>
  <c r="I22" i="1" s="1"/>
  <c r="J22" i="1" s="1"/>
  <c r="G23" i="1"/>
  <c r="H23" i="1" s="1"/>
  <c r="I23" i="1" s="1"/>
  <c r="J23" i="1" s="1"/>
  <c r="G24" i="1"/>
  <c r="H24" i="1" s="1"/>
  <c r="I24" i="1" s="1"/>
  <c r="J24" i="1" s="1"/>
  <c r="G18" i="1"/>
  <c r="H18" i="1" s="1"/>
  <c r="E9" i="1"/>
  <c r="F9" i="1" s="1"/>
  <c r="G9" i="1" s="1"/>
  <c r="H9" i="1" s="1"/>
  <c r="E8" i="1"/>
  <c r="F8" i="1" s="1"/>
  <c r="G8" i="1" s="1"/>
  <c r="H8" i="1" s="1"/>
  <c r="E7" i="1"/>
  <c r="F7" i="1" s="1"/>
  <c r="G7" i="1" s="1"/>
  <c r="H7" i="1" s="1"/>
  <c r="I18" i="1" l="1"/>
  <c r="J18" i="1" s="1"/>
</calcChain>
</file>

<file path=xl/sharedStrings.xml><?xml version="1.0" encoding="utf-8"?>
<sst xmlns="http://schemas.openxmlformats.org/spreadsheetml/2006/main" count="136" uniqueCount="46">
  <si>
    <t>М, кг</t>
  </si>
  <si>
    <t>Масса ВВ</t>
  </si>
  <si>
    <t>Расстояние,м</t>
  </si>
  <si>
    <t>R</t>
  </si>
  <si>
    <t>ТЭ</t>
  </si>
  <si>
    <t>Rn</t>
  </si>
  <si>
    <t>dP, мПа</t>
  </si>
  <si>
    <t>dP, кПа</t>
  </si>
  <si>
    <t>№1</t>
  </si>
  <si>
    <t>№2</t>
  </si>
  <si>
    <t>Рас-ние,м</t>
  </si>
  <si>
    <t>k</t>
  </si>
  <si>
    <t>Тр. экв.</t>
  </si>
  <si>
    <t>Qg</t>
  </si>
  <si>
    <t>Qtnt</t>
  </si>
  <si>
    <t>№3</t>
  </si>
  <si>
    <t xml:space="preserve">Определить максимальное расстояние, на котором избыточное давление на фронте ударной волны при взрыве октогена массой М (0.5 кг; 10 кг; 50 кг) достаточно для разрушения деревянного одноэтажного здания - жилого дома (средняя степень разрушения). Взрыв на песчаной подложке. Для деревянного дома, разрушение при dP_кр = 10 кПа. </t>
  </si>
  <si>
    <t>dP-dP_кр</t>
  </si>
  <si>
    <t>dP_кр, кПа</t>
  </si>
  <si>
    <t>На каком расстоянии от места взрыва будет повален лес, если произошел взрыв 30 тонн тринитробензола?</t>
  </si>
  <si>
    <t>Лесной массив. Средний возраст деревьев 45–50 лет. Средняя высота 20–24 м, диаметр 18–27 см 5 – 10</t>
  </si>
  <si>
    <t>Степень разрушения</t>
  </si>
  <si>
    <t>5 – 10</t>
  </si>
  <si>
    <t>Среднее значение 7.5 кПа</t>
  </si>
  <si>
    <t>Тринитробензол 4520</t>
  </si>
  <si>
    <t>Q [кДж/кг]</t>
  </si>
  <si>
    <t>Ответ, м</t>
  </si>
  <si>
    <t>Какова вероятность поражения человека при взрыве 10 тонн октогена на бетонной подложке, если расстояние от места взрыва 50 метров и 100 метров</t>
  </si>
  <si>
    <t>dP, Па</t>
  </si>
  <si>
    <t>Pr</t>
  </si>
  <si>
    <t>P</t>
  </si>
  <si>
    <t>P, %</t>
  </si>
  <si>
    <t>Пример.</t>
  </si>
  <si>
    <t>Определить вероятность гибели человека при взрыве 500 кг гексогена</t>
  </si>
  <si>
    <t>если человек находится на расстоянии R метров от точки взрыва</t>
  </si>
  <si>
    <t>Частота</t>
  </si>
  <si>
    <t>Событие/год</t>
  </si>
  <si>
    <t xml:space="preserve">F, </t>
  </si>
  <si>
    <t>Риск</t>
  </si>
  <si>
    <t xml:space="preserve">Рассчитать давление на фронте ударной волны в точке  R =20 м при взрыве точечного заряда ТНТ массой М  ( 0.5 кг;  10 кг;  50 кг) в атмосфере, используя приближение Садовского   Р(R,M). </t>
  </si>
  <si>
    <t xml:space="preserve">Построить зависимость давления на фронте ударной волны Р от расстояния от точки взрыва  R </t>
  </si>
  <si>
    <t>при взрыве точечного заряда гексогена массой М = 10 кг на бетонной подложке,</t>
  </si>
  <si>
    <t>используя приближение Садовского   Р(R,M).</t>
  </si>
  <si>
    <t>k = 1.2</t>
  </si>
  <si>
    <t>Задача</t>
  </si>
  <si>
    <t>№ 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</si>
</sst>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justify" vertical="center"/>
    </xf>
    <xf numFmtId="0" fontId="0" fillId="2" borderId="0" xfId="0" applyFill="1"/>
    <xf numFmtId="0" fontId="0" fillId="3" borderId="0" xfId="0" applyFill="1"/>
    <xf numFmtId="0" fontId="0" fillId="0" borderId="0" xfId="0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0" fillId="4" borderId="0" xfId="0" applyFill="1" applyAlignment="1">
      <alignment horizontal="center"/>
    </xf>
    <xf numFmtId="0" fontId="0" fillId="4" borderId="0" xfId="0" applyFill="1"/>
    <xf numFmtId="0" fontId="0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0" fillId="0" borderId="0" xfId="0" applyFont="1" applyAlignment="1">
      <alignment horizontal="justify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8"/>
  <sheetViews>
    <sheetView tabSelected="1" topLeftCell="A76" workbookViewId="0">
      <selection activeCell="K80" sqref="K80"/>
    </sheetView>
  </sheetViews>
  <sheetFormatPr defaultRowHeight="15" x14ac:dyDescent="0.25"/>
  <cols>
    <col min="1" max="1" width="10.85546875" customWidth="1"/>
    <col min="11" max="11" width="12.85546875" customWidth="1"/>
    <col min="12" max="12" width="11.85546875" customWidth="1"/>
    <col min="14" max="14" width="12.5703125" customWidth="1"/>
  </cols>
  <sheetData>
    <row r="2" spans="1:10" x14ac:dyDescent="0.25">
      <c r="A2" t="s">
        <v>8</v>
      </c>
      <c r="B2" t="s">
        <v>39</v>
      </c>
    </row>
    <row r="4" spans="1:10" x14ac:dyDescent="0.25">
      <c r="B4" t="s">
        <v>1</v>
      </c>
      <c r="C4" t="s">
        <v>2</v>
      </c>
      <c r="E4" t="s">
        <v>12</v>
      </c>
    </row>
    <row r="5" spans="1:10" x14ac:dyDescent="0.25">
      <c r="B5" t="s">
        <v>0</v>
      </c>
      <c r="C5" t="s">
        <v>3</v>
      </c>
      <c r="E5" t="s">
        <v>4</v>
      </c>
      <c r="F5" t="s">
        <v>5</v>
      </c>
      <c r="G5" t="s">
        <v>6</v>
      </c>
      <c r="H5" t="s">
        <v>7</v>
      </c>
    </row>
    <row r="7" spans="1:10" x14ac:dyDescent="0.25">
      <c r="B7">
        <v>0.5</v>
      </c>
      <c r="C7">
        <v>20</v>
      </c>
      <c r="E7">
        <f>B7</f>
        <v>0.5</v>
      </c>
      <c r="F7">
        <f>C7/POWER(E7,0.3333)</f>
        <v>25.197838797474358</v>
      </c>
      <c r="G7">
        <f>0.084/F7+0.27/(F7*F7)+0.7/(F7*F7*F7)</f>
        <v>3.8026152681112815E-3</v>
      </c>
      <c r="H7">
        <f>G7*1000</f>
        <v>3.8026152681112815</v>
      </c>
    </row>
    <row r="8" spans="1:10" x14ac:dyDescent="0.25">
      <c r="B8">
        <v>10</v>
      </c>
      <c r="C8">
        <v>20</v>
      </c>
      <c r="E8">
        <f>B8</f>
        <v>10</v>
      </c>
      <c r="F8">
        <f>C8/POWER(E8,0.3333)</f>
        <v>9.2838902047869194</v>
      </c>
      <c r="G8">
        <f>0.084/F8+0.27/(F8*F8)+0.7/(F8*F8*F8)</f>
        <v>1.3055321319300242E-2</v>
      </c>
      <c r="H8">
        <f>G8*1000</f>
        <v>13.055321319300242</v>
      </c>
    </row>
    <row r="9" spans="1:10" x14ac:dyDescent="0.25">
      <c r="B9">
        <v>50</v>
      </c>
      <c r="C9">
        <v>20</v>
      </c>
      <c r="E9">
        <f>B9</f>
        <v>50</v>
      </c>
      <c r="F9">
        <f>C9/POWER(E9,0.3333)</f>
        <v>5.4295432036262516</v>
      </c>
      <c r="G9">
        <f>0.084/F9+0.27/(F9*F9)+0.7/(F9*F9*F9)</f>
        <v>2.9002974091369295E-2</v>
      </c>
      <c r="H9">
        <f>G9*1000</f>
        <v>29.002974091369296</v>
      </c>
    </row>
    <row r="11" spans="1:10" x14ac:dyDescent="0.25">
      <c r="A11" t="s">
        <v>9</v>
      </c>
      <c r="B11" t="s">
        <v>40</v>
      </c>
    </row>
    <row r="12" spans="1:10" x14ac:dyDescent="0.25">
      <c r="B12" t="s">
        <v>41</v>
      </c>
    </row>
    <row r="13" spans="1:10" x14ac:dyDescent="0.25">
      <c r="B13" t="s">
        <v>42</v>
      </c>
    </row>
    <row r="15" spans="1:10" x14ac:dyDescent="0.25">
      <c r="B15" t="s">
        <v>1</v>
      </c>
      <c r="C15" t="s">
        <v>10</v>
      </c>
      <c r="G15" t="s">
        <v>12</v>
      </c>
    </row>
    <row r="16" spans="1:10" x14ac:dyDescent="0.25">
      <c r="B16" t="s">
        <v>0</v>
      </c>
      <c r="C16" t="s">
        <v>3</v>
      </c>
      <c r="D16" t="s">
        <v>11</v>
      </c>
      <c r="E16" t="s">
        <v>13</v>
      </c>
      <c r="F16" t="s">
        <v>14</v>
      </c>
      <c r="G16" t="s">
        <v>4</v>
      </c>
      <c r="H16" t="s">
        <v>5</v>
      </c>
      <c r="I16" t="s">
        <v>6</v>
      </c>
      <c r="J16" t="s">
        <v>7</v>
      </c>
    </row>
    <row r="18" spans="1:12" x14ac:dyDescent="0.25">
      <c r="B18">
        <v>10</v>
      </c>
      <c r="C18">
        <v>10</v>
      </c>
      <c r="D18">
        <v>2</v>
      </c>
      <c r="E18">
        <v>5540</v>
      </c>
      <c r="F18">
        <v>4240</v>
      </c>
      <c r="G18">
        <f>D18*B18*E18/F18</f>
        <v>26.132075471698112</v>
      </c>
      <c r="H18">
        <f>C18/POWER(G18,0.3333)</f>
        <v>3.3702020456113777</v>
      </c>
      <c r="I18">
        <f>0.084/H18+0.27/(H18*H18)+0.7/(H18*H18*H18)</f>
        <v>6.6982049209790881E-2</v>
      </c>
      <c r="J18">
        <f>I18*1000</f>
        <v>66.982049209790887</v>
      </c>
    </row>
    <row r="19" spans="1:12" x14ac:dyDescent="0.25">
      <c r="B19">
        <v>10</v>
      </c>
      <c r="C19">
        <v>20</v>
      </c>
      <c r="D19">
        <v>2</v>
      </c>
      <c r="E19">
        <v>5540</v>
      </c>
      <c r="F19">
        <v>4240</v>
      </c>
      <c r="G19">
        <f t="shared" ref="G19:G24" si="0">D19*B19*E19/F19</f>
        <v>26.132075471698112</v>
      </c>
      <c r="H19">
        <f t="shared" ref="H19:H24" si="1">C19/POWER(G19,0.3333)</f>
        <v>6.7404040912227554</v>
      </c>
      <c r="I19">
        <f t="shared" ref="I19:I24" si="2">0.084/H19+0.27/(H19*H19)+0.7/(H19*H19*H19)</f>
        <v>2.069078214432599E-2</v>
      </c>
      <c r="J19">
        <f t="shared" ref="J19:J24" si="3">I19*1000</f>
        <v>20.69078214432599</v>
      </c>
    </row>
    <row r="20" spans="1:12" x14ac:dyDescent="0.25">
      <c r="B20">
        <v>10</v>
      </c>
      <c r="C20">
        <v>30</v>
      </c>
      <c r="D20">
        <v>2</v>
      </c>
      <c r="E20">
        <v>5540</v>
      </c>
      <c r="F20">
        <v>4240</v>
      </c>
      <c r="G20">
        <f t="shared" si="0"/>
        <v>26.132075471698112</v>
      </c>
      <c r="H20">
        <f t="shared" si="1"/>
        <v>10.110606136834134</v>
      </c>
      <c r="I20">
        <f t="shared" si="2"/>
        <v>1.1626633648592453E-2</v>
      </c>
      <c r="J20">
        <f t="shared" si="3"/>
        <v>11.626633648592453</v>
      </c>
    </row>
    <row r="21" spans="1:12" x14ac:dyDescent="0.25">
      <c r="B21">
        <v>10</v>
      </c>
      <c r="C21">
        <v>40</v>
      </c>
      <c r="D21">
        <v>2</v>
      </c>
      <c r="E21">
        <v>5540</v>
      </c>
      <c r="F21">
        <v>4240</v>
      </c>
      <c r="G21">
        <f t="shared" si="0"/>
        <v>26.132075471698112</v>
      </c>
      <c r="H21">
        <f t="shared" si="1"/>
        <v>13.480808182445511</v>
      </c>
      <c r="I21">
        <f t="shared" si="2"/>
        <v>8.0025094262805626E-3</v>
      </c>
      <c r="J21">
        <f t="shared" si="3"/>
        <v>8.0025094262805627</v>
      </c>
    </row>
    <row r="22" spans="1:12" x14ac:dyDescent="0.25">
      <c r="B22">
        <v>10</v>
      </c>
      <c r="C22">
        <v>50</v>
      </c>
      <c r="D22">
        <v>2</v>
      </c>
      <c r="E22">
        <v>5540</v>
      </c>
      <c r="F22">
        <v>4240</v>
      </c>
      <c r="G22">
        <f t="shared" si="0"/>
        <v>26.132075471698112</v>
      </c>
      <c r="H22">
        <f t="shared" si="1"/>
        <v>16.851010228056889</v>
      </c>
      <c r="I22">
        <f t="shared" si="2"/>
        <v>6.0820059317158951E-3</v>
      </c>
      <c r="J22">
        <f t="shared" si="3"/>
        <v>6.0820059317158952</v>
      </c>
    </row>
    <row r="23" spans="1:12" x14ac:dyDescent="0.25">
      <c r="B23">
        <v>10</v>
      </c>
      <c r="C23">
        <v>100</v>
      </c>
      <c r="D23">
        <v>2</v>
      </c>
      <c r="E23">
        <v>5540</v>
      </c>
      <c r="F23">
        <v>4240</v>
      </c>
      <c r="G23">
        <f t="shared" si="0"/>
        <v>26.132075471698112</v>
      </c>
      <c r="H23">
        <f t="shared" si="1"/>
        <v>33.702020456113779</v>
      </c>
      <c r="I23">
        <f t="shared" si="2"/>
        <v>2.7484310835657116E-3</v>
      </c>
      <c r="J23">
        <f t="shared" si="3"/>
        <v>2.7484310835657118</v>
      </c>
    </row>
    <row r="24" spans="1:12" x14ac:dyDescent="0.25">
      <c r="B24">
        <v>10</v>
      </c>
      <c r="C24">
        <v>200</v>
      </c>
      <c r="D24">
        <v>2</v>
      </c>
      <c r="E24">
        <v>5540</v>
      </c>
      <c r="F24">
        <v>4240</v>
      </c>
      <c r="G24">
        <f t="shared" si="0"/>
        <v>26.132075471698112</v>
      </c>
      <c r="H24">
        <f t="shared" si="1"/>
        <v>67.404040912227558</v>
      </c>
      <c r="I24">
        <f t="shared" si="2"/>
        <v>1.3079300029638764E-3</v>
      </c>
      <c r="J24">
        <f t="shared" si="3"/>
        <v>1.3079300029638765</v>
      </c>
    </row>
    <row r="27" spans="1:12" x14ac:dyDescent="0.25">
      <c r="A27" t="s">
        <v>15</v>
      </c>
    </row>
    <row r="28" spans="1:12" ht="66" customHeight="1" x14ac:dyDescent="0.25">
      <c r="A28" s="11" t="s">
        <v>16</v>
      </c>
      <c r="B28" s="12"/>
      <c r="C28" s="12"/>
      <c r="D28" s="12"/>
      <c r="E28" s="12"/>
      <c r="F28" s="12"/>
      <c r="G28" s="12"/>
      <c r="H28" s="12"/>
      <c r="I28" s="12"/>
      <c r="J28" s="12"/>
    </row>
    <row r="29" spans="1:12" ht="17.25" customHeight="1" x14ac:dyDescent="0.25">
      <c r="A29" s="7"/>
      <c r="B29" s="8"/>
      <c r="C29" s="8"/>
      <c r="D29" s="8"/>
      <c r="E29" s="8"/>
      <c r="F29" s="8"/>
      <c r="G29" s="8"/>
      <c r="H29" s="8"/>
      <c r="I29" s="8"/>
      <c r="J29" s="8"/>
    </row>
    <row r="30" spans="1:12" x14ac:dyDescent="0.25">
      <c r="B30" t="s">
        <v>1</v>
      </c>
      <c r="C30" t="s">
        <v>10</v>
      </c>
      <c r="G30" t="s">
        <v>12</v>
      </c>
      <c r="L30" t="s">
        <v>26</v>
      </c>
    </row>
    <row r="31" spans="1:12" x14ac:dyDescent="0.25">
      <c r="A31" t="s">
        <v>18</v>
      </c>
      <c r="B31" t="s">
        <v>0</v>
      </c>
      <c r="C31" t="s">
        <v>3</v>
      </c>
      <c r="D31" t="s">
        <v>11</v>
      </c>
      <c r="E31" t="s">
        <v>13</v>
      </c>
      <c r="F31" t="s">
        <v>14</v>
      </c>
      <c r="G31" t="s">
        <v>4</v>
      </c>
      <c r="H31" t="s">
        <v>5</v>
      </c>
      <c r="I31" t="s">
        <v>6</v>
      </c>
      <c r="J31" t="s">
        <v>7</v>
      </c>
      <c r="K31" t="s">
        <v>17</v>
      </c>
    </row>
    <row r="32" spans="1:12" x14ac:dyDescent="0.25">
      <c r="A32">
        <v>10</v>
      </c>
      <c r="B32">
        <v>0.5</v>
      </c>
      <c r="C32">
        <v>1</v>
      </c>
      <c r="D32">
        <v>1.2</v>
      </c>
      <c r="E32">
        <v>5420</v>
      </c>
      <c r="F32">
        <v>4240</v>
      </c>
      <c r="G32">
        <f>D32*B32*E32/F32</f>
        <v>0.76698113207547169</v>
      </c>
      <c r="H32">
        <f>C32/POWER(G32,0.3333)</f>
        <v>1.0924492379074575</v>
      </c>
      <c r="I32">
        <f>0.084/H32+0.27/(H32*H32)+0.7/(H32*H32*H32)</f>
        <v>0.84002822959550061</v>
      </c>
      <c r="J32">
        <f>I32*1000</f>
        <v>840.02822959550065</v>
      </c>
      <c r="K32">
        <f>J32-$A$32</f>
        <v>830.02822959550065</v>
      </c>
    </row>
    <row r="33" spans="2:12" s="4" customFormat="1" x14ac:dyDescent="0.25">
      <c r="B33" s="4">
        <v>0.5</v>
      </c>
      <c r="C33" s="4">
        <v>10</v>
      </c>
      <c r="D33" s="4">
        <v>1.2</v>
      </c>
      <c r="E33" s="4">
        <v>5420</v>
      </c>
      <c r="F33" s="4">
        <v>4240</v>
      </c>
      <c r="G33" s="4">
        <f t="shared" ref="G33:G36" si="4">D33*B33*E33/F33</f>
        <v>0.76698113207547169</v>
      </c>
      <c r="H33" s="4">
        <f t="shared" ref="H33:H36" si="5">C33/POWER(G33,0.3333)</f>
        <v>10.924492379074575</v>
      </c>
      <c r="I33" s="4">
        <f t="shared" ref="I33:I36" si="6">0.084/H33+0.27/(H33*H33)+0.7/(H33*H33*H33)</f>
        <v>1.0488402982543932E-2</v>
      </c>
      <c r="J33" s="4">
        <f t="shared" ref="J33:J36" si="7">I33*1000</f>
        <v>10.488402982543933</v>
      </c>
      <c r="K33" s="4">
        <f t="shared" ref="K33:K36" si="8">J33-$A$32</f>
        <v>0.48840298254393311</v>
      </c>
    </row>
    <row r="34" spans="2:12" x14ac:dyDescent="0.25">
      <c r="B34">
        <v>0.5</v>
      </c>
      <c r="C34">
        <v>20</v>
      </c>
      <c r="D34">
        <v>1.2</v>
      </c>
      <c r="E34">
        <v>5420</v>
      </c>
      <c r="F34">
        <v>4240</v>
      </c>
      <c r="G34">
        <f t="shared" si="4"/>
        <v>0.76698113207547169</v>
      </c>
      <c r="H34">
        <f t="shared" si="5"/>
        <v>21.84898475814915</v>
      </c>
      <c r="I34">
        <f t="shared" si="6"/>
        <v>4.4772742298956501E-3</v>
      </c>
      <c r="J34">
        <f t="shared" si="7"/>
        <v>4.4772742298956505</v>
      </c>
      <c r="K34">
        <f t="shared" si="8"/>
        <v>-5.5227257701043495</v>
      </c>
    </row>
    <row r="35" spans="2:12" x14ac:dyDescent="0.25">
      <c r="B35">
        <v>0.5</v>
      </c>
      <c r="C35">
        <v>10.5</v>
      </c>
      <c r="D35">
        <v>1.2</v>
      </c>
      <c r="E35">
        <v>5420</v>
      </c>
      <c r="F35">
        <v>4240</v>
      </c>
      <c r="G35">
        <f t="shared" si="4"/>
        <v>0.76698113207547169</v>
      </c>
      <c r="H35">
        <f t="shared" si="5"/>
        <v>11.470716998028305</v>
      </c>
      <c r="I35">
        <f t="shared" si="6"/>
        <v>9.8388149562799575E-3</v>
      </c>
      <c r="J35">
        <f t="shared" si="7"/>
        <v>9.8388149562799576</v>
      </c>
      <c r="K35">
        <f t="shared" si="8"/>
        <v>-0.16118504372004239</v>
      </c>
    </row>
    <row r="36" spans="2:12" s="2" customFormat="1" x14ac:dyDescent="0.25">
      <c r="B36" s="2">
        <v>0.5</v>
      </c>
      <c r="C36" s="2">
        <v>10.35</v>
      </c>
      <c r="D36" s="2">
        <v>1.2</v>
      </c>
      <c r="E36" s="2">
        <v>5420</v>
      </c>
      <c r="F36" s="2">
        <v>4240</v>
      </c>
      <c r="G36" s="2">
        <f t="shared" si="4"/>
        <v>0.76698113207547169</v>
      </c>
      <c r="H36" s="2">
        <f t="shared" si="5"/>
        <v>11.306849612342186</v>
      </c>
      <c r="I36" s="2">
        <f t="shared" si="6"/>
        <v>1.0025313976793987E-2</v>
      </c>
      <c r="J36" s="2">
        <f t="shared" si="7"/>
        <v>10.025313976793987</v>
      </c>
      <c r="K36" s="2">
        <f t="shared" si="8"/>
        <v>2.5313976793986726E-2</v>
      </c>
      <c r="L36" s="2">
        <f>C36</f>
        <v>10.35</v>
      </c>
    </row>
    <row r="38" spans="2:12" x14ac:dyDescent="0.25">
      <c r="B38" t="s">
        <v>1</v>
      </c>
      <c r="C38" t="s">
        <v>10</v>
      </c>
      <c r="G38" t="s">
        <v>12</v>
      </c>
      <c r="L38" t="s">
        <v>26</v>
      </c>
    </row>
    <row r="39" spans="2:12" x14ac:dyDescent="0.25">
      <c r="B39" t="s">
        <v>0</v>
      </c>
      <c r="C39" t="s">
        <v>3</v>
      </c>
      <c r="D39" t="s">
        <v>11</v>
      </c>
      <c r="E39" t="s">
        <v>13</v>
      </c>
      <c r="F39" t="s">
        <v>14</v>
      </c>
      <c r="G39" t="s">
        <v>4</v>
      </c>
      <c r="H39" t="s">
        <v>5</v>
      </c>
      <c r="I39" t="s">
        <v>6</v>
      </c>
      <c r="J39" t="s">
        <v>7</v>
      </c>
      <c r="K39" t="s">
        <v>17</v>
      </c>
    </row>
    <row r="40" spans="2:12" x14ac:dyDescent="0.25">
      <c r="B40">
        <v>10</v>
      </c>
      <c r="C40">
        <v>1</v>
      </c>
      <c r="D40">
        <v>1.2</v>
      </c>
      <c r="E40">
        <v>5420</v>
      </c>
      <c r="F40">
        <v>4240</v>
      </c>
      <c r="G40">
        <f>D40*B40*E40/F40</f>
        <v>15.339622641509434</v>
      </c>
      <c r="H40">
        <f>C40/POWER(G40,0.3333)</f>
        <v>0.40250193123914085</v>
      </c>
      <c r="I40">
        <f>0.084/H40+0.27/(H40*H40)+0.7/(H40*H40*H40)</f>
        <v>12.610085402404538</v>
      </c>
      <c r="J40">
        <f>I40*1000</f>
        <v>12610.085402404538</v>
      </c>
      <c r="K40">
        <f>J40-$A$32</f>
        <v>12600.085402404538</v>
      </c>
    </row>
    <row r="41" spans="2:12" x14ac:dyDescent="0.25">
      <c r="B41">
        <v>10</v>
      </c>
      <c r="C41">
        <v>10</v>
      </c>
      <c r="D41">
        <v>1.2</v>
      </c>
      <c r="E41">
        <v>5420</v>
      </c>
      <c r="F41">
        <v>4240</v>
      </c>
      <c r="G41">
        <f t="shared" ref="G41:G44" si="9">D41*B41*E41/F41</f>
        <v>15.339622641509434</v>
      </c>
      <c r="H41">
        <f t="shared" ref="H41:H44" si="10">C41/POWER(G41,0.3333)</f>
        <v>4.0250193123914091</v>
      </c>
      <c r="I41">
        <f t="shared" ref="I41:I44" si="11">0.084/H41+0.27/(H41*H41)+0.7/(H41*H41*H41)</f>
        <v>4.8270133216900643E-2</v>
      </c>
      <c r="J41">
        <f t="shared" ref="J41:J44" si="12">I41*1000</f>
        <v>48.270133216900646</v>
      </c>
      <c r="K41">
        <f t="shared" ref="K41:K44" si="13">J41-$A$32</f>
        <v>38.270133216900646</v>
      </c>
    </row>
    <row r="42" spans="2:12" x14ac:dyDescent="0.25">
      <c r="B42">
        <v>10</v>
      </c>
      <c r="C42">
        <v>20</v>
      </c>
      <c r="D42">
        <v>1.2</v>
      </c>
      <c r="E42">
        <v>5420</v>
      </c>
      <c r="F42">
        <v>4240</v>
      </c>
      <c r="G42">
        <f t="shared" si="9"/>
        <v>15.339622641509434</v>
      </c>
      <c r="H42">
        <f t="shared" si="10"/>
        <v>8.0500386247828182</v>
      </c>
      <c r="I42">
        <f t="shared" si="11"/>
        <v>1.5943049028102268E-2</v>
      </c>
      <c r="J42">
        <f t="shared" si="12"/>
        <v>15.943049028102267</v>
      </c>
      <c r="K42">
        <f t="shared" si="13"/>
        <v>5.9430490281022674</v>
      </c>
    </row>
    <row r="43" spans="2:12" s="4" customFormat="1" x14ac:dyDescent="0.25">
      <c r="B43" s="4">
        <v>10</v>
      </c>
      <c r="C43" s="4">
        <v>30</v>
      </c>
      <c r="D43" s="4">
        <v>1.2</v>
      </c>
      <c r="E43" s="4">
        <v>5420</v>
      </c>
      <c r="F43" s="4">
        <v>4240</v>
      </c>
      <c r="G43" s="4">
        <f t="shared" si="9"/>
        <v>15.339622641509434</v>
      </c>
      <c r="H43" s="4">
        <f t="shared" si="10"/>
        <v>12.075057937174227</v>
      </c>
      <c r="I43" s="4">
        <f t="shared" si="11"/>
        <v>9.2058363481316279E-3</v>
      </c>
      <c r="J43" s="4">
        <f t="shared" si="12"/>
        <v>9.2058363481316281</v>
      </c>
      <c r="K43" s="4">
        <f t="shared" si="13"/>
        <v>-0.7941636518683719</v>
      </c>
    </row>
    <row r="44" spans="2:12" s="2" customFormat="1" x14ac:dyDescent="0.25">
      <c r="B44" s="2">
        <v>10</v>
      </c>
      <c r="C44" s="2">
        <v>28.1</v>
      </c>
      <c r="D44" s="2">
        <v>1.2</v>
      </c>
      <c r="E44" s="2">
        <v>5420</v>
      </c>
      <c r="F44" s="2">
        <v>4240</v>
      </c>
      <c r="G44" s="2">
        <f t="shared" si="9"/>
        <v>15.339622641509434</v>
      </c>
      <c r="H44" s="2">
        <f t="shared" si="10"/>
        <v>11.310304267819859</v>
      </c>
      <c r="I44" s="2">
        <f t="shared" si="11"/>
        <v>1.0021311245098991E-2</v>
      </c>
      <c r="J44" s="2">
        <f t="shared" si="12"/>
        <v>10.021311245098991</v>
      </c>
      <c r="K44" s="2">
        <f t="shared" si="13"/>
        <v>2.1311245098990739E-2</v>
      </c>
      <c r="L44" s="2">
        <f>C44</f>
        <v>28.1</v>
      </c>
    </row>
    <row r="46" spans="2:12" x14ac:dyDescent="0.25">
      <c r="B46" t="s">
        <v>1</v>
      </c>
      <c r="C46" t="s">
        <v>10</v>
      </c>
      <c r="G46" t="s">
        <v>12</v>
      </c>
      <c r="L46" t="s">
        <v>26</v>
      </c>
    </row>
    <row r="47" spans="2:12" x14ac:dyDescent="0.25">
      <c r="B47" t="s">
        <v>0</v>
      </c>
      <c r="C47" t="s">
        <v>3</v>
      </c>
      <c r="D47" t="s">
        <v>11</v>
      </c>
      <c r="E47" t="s">
        <v>13</v>
      </c>
      <c r="F47" t="s">
        <v>14</v>
      </c>
      <c r="G47" t="s">
        <v>4</v>
      </c>
      <c r="H47" t="s">
        <v>5</v>
      </c>
      <c r="I47" t="s">
        <v>6</v>
      </c>
      <c r="J47" t="s">
        <v>7</v>
      </c>
      <c r="K47" t="s">
        <v>17</v>
      </c>
    </row>
    <row r="48" spans="2:12" x14ac:dyDescent="0.25">
      <c r="B48">
        <v>50</v>
      </c>
      <c r="C48">
        <v>10</v>
      </c>
      <c r="D48">
        <v>1.2</v>
      </c>
      <c r="E48">
        <v>5420</v>
      </c>
      <c r="F48">
        <v>4240</v>
      </c>
      <c r="G48">
        <f t="shared" ref="G48:G53" si="14">D48*B48*E48/F48</f>
        <v>76.698113207547166</v>
      </c>
      <c r="H48">
        <f t="shared" ref="H48:H53" si="15">C48/POWER(G48,0.3333)</f>
        <v>2.3539718555472473</v>
      </c>
      <c r="I48">
        <f t="shared" ref="I48:I53" si="16">0.084/H48+0.27/(H48*H48)+0.7/(H48*H48*H48)</f>
        <v>0.13807580580815293</v>
      </c>
      <c r="J48">
        <f t="shared" ref="J48:J53" si="17">I48*1000</f>
        <v>138.07580580815292</v>
      </c>
      <c r="K48">
        <f t="shared" ref="K48:K53" si="18">J48-$A$32</f>
        <v>128.07580580815292</v>
      </c>
    </row>
    <row r="49" spans="1:12" x14ac:dyDescent="0.25">
      <c r="B49">
        <v>50</v>
      </c>
      <c r="C49">
        <v>20</v>
      </c>
      <c r="D49">
        <v>1.2</v>
      </c>
      <c r="E49">
        <v>5420</v>
      </c>
      <c r="F49">
        <v>4240</v>
      </c>
      <c r="G49">
        <f t="shared" si="14"/>
        <v>76.698113207547166</v>
      </c>
      <c r="H49">
        <f t="shared" si="15"/>
        <v>4.7079437110944946</v>
      </c>
      <c r="I49">
        <f t="shared" si="16"/>
        <v>3.6731870660031085E-2</v>
      </c>
      <c r="J49">
        <f t="shared" si="17"/>
        <v>36.731870660031085</v>
      </c>
      <c r="K49">
        <f t="shared" si="18"/>
        <v>26.731870660031085</v>
      </c>
    </row>
    <row r="50" spans="1:12" x14ac:dyDescent="0.25">
      <c r="B50" s="3">
        <v>50</v>
      </c>
      <c r="C50" s="3">
        <v>30</v>
      </c>
      <c r="D50" s="3">
        <v>1.2</v>
      </c>
      <c r="E50" s="3">
        <v>5420</v>
      </c>
      <c r="F50" s="3">
        <v>4240</v>
      </c>
      <c r="G50" s="3">
        <f t="shared" si="14"/>
        <v>76.698113207547166</v>
      </c>
      <c r="H50" s="3">
        <f t="shared" si="15"/>
        <v>7.0619155666417424</v>
      </c>
      <c r="I50" s="3">
        <f t="shared" si="16"/>
        <v>1.9296402314438559E-2</v>
      </c>
      <c r="J50" s="3">
        <f t="shared" si="17"/>
        <v>19.296402314438559</v>
      </c>
      <c r="K50" s="4">
        <f t="shared" si="18"/>
        <v>9.2964023144385592</v>
      </c>
      <c r="L50" s="4"/>
    </row>
    <row r="51" spans="1:12" s="4" customFormat="1" x14ac:dyDescent="0.25">
      <c r="B51" s="4">
        <v>50</v>
      </c>
      <c r="C51" s="4">
        <v>40</v>
      </c>
      <c r="D51" s="4">
        <v>1.2</v>
      </c>
      <c r="E51" s="4">
        <v>5420</v>
      </c>
      <c r="F51" s="4">
        <v>4240</v>
      </c>
      <c r="G51" s="4">
        <f t="shared" si="14"/>
        <v>76.698113207547166</v>
      </c>
      <c r="H51" s="4">
        <f t="shared" si="15"/>
        <v>9.4158874221889892</v>
      </c>
      <c r="I51" s="4">
        <f t="shared" si="16"/>
        <v>1.2804992147452036E-2</v>
      </c>
      <c r="J51" s="4">
        <f t="shared" si="17"/>
        <v>12.804992147452037</v>
      </c>
      <c r="K51" s="4">
        <f t="shared" si="18"/>
        <v>2.8049921474520367</v>
      </c>
    </row>
    <row r="52" spans="1:12" s="4" customFormat="1" x14ac:dyDescent="0.25">
      <c r="B52" s="4">
        <v>50</v>
      </c>
      <c r="C52" s="4">
        <v>50</v>
      </c>
      <c r="D52" s="4">
        <v>1.2</v>
      </c>
      <c r="E52" s="4">
        <v>5420</v>
      </c>
      <c r="F52" s="4">
        <v>4240</v>
      </c>
      <c r="G52" s="4">
        <f t="shared" si="14"/>
        <v>76.698113207547166</v>
      </c>
      <c r="H52" s="4">
        <f t="shared" si="15"/>
        <v>11.769859277736238</v>
      </c>
      <c r="I52" s="4">
        <f t="shared" si="16"/>
        <v>9.515238960972127E-3</v>
      </c>
      <c r="J52" s="4">
        <f t="shared" si="17"/>
        <v>9.5152389609721268</v>
      </c>
      <c r="K52" s="4">
        <f t="shared" si="18"/>
        <v>-0.48476103902787315</v>
      </c>
    </row>
    <row r="53" spans="1:12" s="2" customFormat="1" x14ac:dyDescent="0.25">
      <c r="B53" s="2">
        <v>50</v>
      </c>
      <c r="C53" s="2">
        <v>48</v>
      </c>
      <c r="D53" s="2">
        <v>1.2</v>
      </c>
      <c r="E53" s="2">
        <v>5420</v>
      </c>
      <c r="F53" s="2">
        <v>4240</v>
      </c>
      <c r="G53" s="2">
        <f t="shared" si="14"/>
        <v>76.698113207547166</v>
      </c>
      <c r="H53" s="2">
        <f t="shared" si="15"/>
        <v>11.299064906626787</v>
      </c>
      <c r="I53" s="2">
        <f t="shared" si="16"/>
        <v>1.0034345129535584E-2</v>
      </c>
      <c r="J53" s="2">
        <f t="shared" si="17"/>
        <v>10.034345129535584</v>
      </c>
      <c r="K53" s="2">
        <f t="shared" si="18"/>
        <v>3.4345129535584107E-2</v>
      </c>
      <c r="L53" s="2">
        <f>C53</f>
        <v>48</v>
      </c>
    </row>
    <row r="56" spans="1:12" x14ac:dyDescent="0.25">
      <c r="A56" t="s">
        <v>44</v>
      </c>
    </row>
    <row r="57" spans="1:12" x14ac:dyDescent="0.25">
      <c r="A57" t="s">
        <v>19</v>
      </c>
    </row>
    <row r="58" spans="1:12" x14ac:dyDescent="0.25">
      <c r="A58" t="s">
        <v>20</v>
      </c>
    </row>
    <row r="59" spans="1:12" x14ac:dyDescent="0.25">
      <c r="A59" t="s">
        <v>21</v>
      </c>
      <c r="B59" t="s">
        <v>22</v>
      </c>
      <c r="C59" t="s">
        <v>23</v>
      </c>
    </row>
    <row r="60" spans="1:12" x14ac:dyDescent="0.25">
      <c r="A60" t="s">
        <v>43</v>
      </c>
    </row>
    <row r="62" spans="1:12" x14ac:dyDescent="0.25">
      <c r="A62" t="s">
        <v>24</v>
      </c>
      <c r="B62" t="s">
        <v>25</v>
      </c>
    </row>
    <row r="64" spans="1:12" x14ac:dyDescent="0.25">
      <c r="A64" t="s">
        <v>18</v>
      </c>
      <c r="B64" t="s">
        <v>1</v>
      </c>
      <c r="C64" t="s">
        <v>10</v>
      </c>
      <c r="G64" t="s">
        <v>12</v>
      </c>
      <c r="L64" t="s">
        <v>26</v>
      </c>
    </row>
    <row r="65" spans="1:13" x14ac:dyDescent="0.25">
      <c r="A65">
        <v>7.5</v>
      </c>
      <c r="B65" t="s">
        <v>0</v>
      </c>
      <c r="C65" t="s">
        <v>3</v>
      </c>
      <c r="D65" t="s">
        <v>11</v>
      </c>
      <c r="E65" t="s">
        <v>13</v>
      </c>
      <c r="F65" t="s">
        <v>14</v>
      </c>
      <c r="G65" t="s">
        <v>4</v>
      </c>
      <c r="H65" t="s">
        <v>5</v>
      </c>
      <c r="I65" t="s">
        <v>6</v>
      </c>
      <c r="J65" t="s">
        <v>7</v>
      </c>
      <c r="K65" t="s">
        <v>17</v>
      </c>
    </row>
    <row r="66" spans="1:13" x14ac:dyDescent="0.25">
      <c r="B66">
        <v>30000</v>
      </c>
      <c r="C66">
        <v>100</v>
      </c>
      <c r="D66">
        <v>1.2</v>
      </c>
      <c r="E66">
        <v>4520</v>
      </c>
      <c r="F66">
        <v>4240</v>
      </c>
      <c r="G66">
        <f>D66*B66*E66/F66</f>
        <v>38377.358490566039</v>
      </c>
      <c r="H66">
        <f>C66/POWER(G66,0.3333)</f>
        <v>2.9657038172485342</v>
      </c>
      <c r="I66">
        <f>0.084/H66+0.27/(H66*H66)+0.7/(H66*H66*H66)</f>
        <v>8.5857477416803912E-2</v>
      </c>
      <c r="J66">
        <f>I66*1000</f>
        <v>85.857477416803917</v>
      </c>
      <c r="K66">
        <f>J66-$A$65</f>
        <v>78.357477416803917</v>
      </c>
    </row>
    <row r="67" spans="1:13" x14ac:dyDescent="0.25">
      <c r="B67">
        <v>30000</v>
      </c>
      <c r="C67">
        <v>200</v>
      </c>
      <c r="D67">
        <v>1.2</v>
      </c>
      <c r="E67">
        <v>4520</v>
      </c>
      <c r="F67">
        <v>4240</v>
      </c>
      <c r="G67">
        <f t="shared" ref="G67:G72" si="19">D67*B67*E67/F67</f>
        <v>38377.358490566039</v>
      </c>
      <c r="H67">
        <f t="shared" ref="H67:H72" si="20">C67/POWER(G67,0.3333)</f>
        <v>5.9314076344970683</v>
      </c>
      <c r="I67">
        <f t="shared" ref="I67:I72" si="21">0.084/H67+0.27/(H67*H67)+0.7/(H67*H67*H67)</f>
        <v>2.5190842930120562E-2</v>
      </c>
      <c r="J67">
        <f t="shared" ref="J67:J72" si="22">I67*1000</f>
        <v>25.190842930120564</v>
      </c>
      <c r="K67">
        <f t="shared" ref="K67:K71" si="23">J67-$A$65</f>
        <v>17.690842930120564</v>
      </c>
    </row>
    <row r="68" spans="1:13" x14ac:dyDescent="0.25">
      <c r="B68">
        <v>30000</v>
      </c>
      <c r="C68">
        <v>300</v>
      </c>
      <c r="D68">
        <v>1.2</v>
      </c>
      <c r="E68">
        <v>4520</v>
      </c>
      <c r="F68">
        <v>4240</v>
      </c>
      <c r="G68">
        <f t="shared" si="19"/>
        <v>38377.358490566039</v>
      </c>
      <c r="H68">
        <f t="shared" si="20"/>
        <v>8.8971114517456034</v>
      </c>
      <c r="I68">
        <f t="shared" si="21"/>
        <v>1.3846059565385949E-2</v>
      </c>
      <c r="J68">
        <f t="shared" si="22"/>
        <v>13.846059565385948</v>
      </c>
      <c r="K68">
        <f t="shared" si="23"/>
        <v>6.3460595653859482</v>
      </c>
      <c r="L68" s="4"/>
    </row>
    <row r="69" spans="1:13" x14ac:dyDescent="0.25">
      <c r="B69">
        <v>30000</v>
      </c>
      <c r="C69">
        <v>400</v>
      </c>
      <c r="D69">
        <v>1.2</v>
      </c>
      <c r="E69">
        <v>4520</v>
      </c>
      <c r="F69">
        <v>4240</v>
      </c>
      <c r="G69">
        <f t="shared" si="19"/>
        <v>38377.358490566039</v>
      </c>
      <c r="H69">
        <f t="shared" si="20"/>
        <v>11.862815268994137</v>
      </c>
      <c r="I69">
        <f t="shared" si="21"/>
        <v>9.4188761232839435E-3</v>
      </c>
      <c r="J69">
        <f t="shared" si="22"/>
        <v>9.418876123283944</v>
      </c>
      <c r="K69">
        <f t="shared" si="23"/>
        <v>1.918876123283944</v>
      </c>
      <c r="L69" s="4"/>
    </row>
    <row r="70" spans="1:13" x14ac:dyDescent="0.25">
      <c r="B70">
        <v>30000</v>
      </c>
      <c r="C70">
        <v>450</v>
      </c>
      <c r="D70">
        <v>1.2</v>
      </c>
      <c r="E70">
        <v>4520</v>
      </c>
      <c r="F70">
        <v>4240</v>
      </c>
      <c r="G70">
        <f t="shared" si="19"/>
        <v>38377.358490566039</v>
      </c>
      <c r="H70">
        <f t="shared" si="20"/>
        <v>13.345667177618404</v>
      </c>
      <c r="I70">
        <f t="shared" si="21"/>
        <v>8.1046162222514033E-3</v>
      </c>
      <c r="J70">
        <f t="shared" si="22"/>
        <v>8.1046162222514031</v>
      </c>
      <c r="K70">
        <f t="shared" si="23"/>
        <v>0.6046162222514031</v>
      </c>
      <c r="L70" s="4"/>
    </row>
    <row r="71" spans="1:13" s="2" customFormat="1" x14ac:dyDescent="0.25">
      <c r="B71" s="2">
        <v>30000</v>
      </c>
      <c r="C71" s="2">
        <v>475</v>
      </c>
      <c r="D71" s="2">
        <v>1.2</v>
      </c>
      <c r="E71" s="2">
        <v>4520</v>
      </c>
      <c r="F71" s="2">
        <v>4240</v>
      </c>
      <c r="G71" s="2">
        <f t="shared" si="19"/>
        <v>38377.358490566039</v>
      </c>
      <c r="H71" s="2">
        <f t="shared" si="20"/>
        <v>14.087093131930539</v>
      </c>
      <c r="I71" s="2">
        <f t="shared" si="21"/>
        <v>7.5738752011330407E-3</v>
      </c>
      <c r="J71" s="2">
        <f t="shared" si="22"/>
        <v>7.573875201133041</v>
      </c>
      <c r="K71" s="2">
        <f t="shared" si="23"/>
        <v>7.3875201133041024E-2</v>
      </c>
      <c r="L71" s="2">
        <f>C71</f>
        <v>475</v>
      </c>
    </row>
    <row r="72" spans="1:13" x14ac:dyDescent="0.25">
      <c r="B72">
        <v>30000</v>
      </c>
      <c r="C72">
        <v>480</v>
      </c>
      <c r="D72">
        <v>1.2</v>
      </c>
      <c r="E72">
        <v>4520</v>
      </c>
      <c r="F72">
        <v>4240</v>
      </c>
      <c r="G72">
        <f t="shared" si="19"/>
        <v>38377.358490566039</v>
      </c>
      <c r="H72">
        <f t="shared" si="20"/>
        <v>14.235378322792965</v>
      </c>
      <c r="I72">
        <f t="shared" si="21"/>
        <v>7.4758202575790876E-3</v>
      </c>
      <c r="J72">
        <f t="shared" si="22"/>
        <v>7.4758202575790875</v>
      </c>
      <c r="K72">
        <f>J72-$A$65</f>
        <v>-2.4179742420912476E-2</v>
      </c>
    </row>
    <row r="76" spans="1:13" x14ac:dyDescent="0.25">
      <c r="A76" s="13" t="s">
        <v>45</v>
      </c>
    </row>
    <row r="77" spans="1:13" ht="39" customHeight="1" x14ac:dyDescent="0.25">
      <c r="A77" s="11" t="s">
        <v>27</v>
      </c>
      <c r="B77" s="12"/>
      <c r="C77" s="12"/>
      <c r="D77" s="12"/>
      <c r="E77" s="12"/>
      <c r="F77" s="12"/>
      <c r="G77" s="12"/>
      <c r="H77" s="12"/>
      <c r="I77" s="12"/>
      <c r="J77" s="12"/>
    </row>
    <row r="78" spans="1:13" x14ac:dyDescent="0.25">
      <c r="B78" t="s">
        <v>1</v>
      </c>
      <c r="C78" t="s">
        <v>10</v>
      </c>
      <c r="G78" t="s">
        <v>12</v>
      </c>
    </row>
    <row r="79" spans="1:13" x14ac:dyDescent="0.25">
      <c r="B79" s="5" t="s">
        <v>0</v>
      </c>
      <c r="C79" s="5" t="s">
        <v>3</v>
      </c>
      <c r="D79" s="5" t="s">
        <v>11</v>
      </c>
      <c r="E79" s="5" t="s">
        <v>13</v>
      </c>
      <c r="F79" s="5" t="s">
        <v>14</v>
      </c>
      <c r="G79" s="5" t="s">
        <v>4</v>
      </c>
      <c r="H79" s="5" t="s">
        <v>5</v>
      </c>
      <c r="I79" s="5" t="s">
        <v>6</v>
      </c>
      <c r="J79" s="5" t="s">
        <v>28</v>
      </c>
      <c r="K79" s="5" t="s">
        <v>29</v>
      </c>
      <c r="L79" s="5" t="s">
        <v>30</v>
      </c>
      <c r="M79" s="6" t="s">
        <v>31</v>
      </c>
    </row>
    <row r="80" spans="1:13" x14ac:dyDescent="0.25">
      <c r="B80">
        <v>10000</v>
      </c>
      <c r="C80">
        <v>50</v>
      </c>
      <c r="D80">
        <v>2</v>
      </c>
      <c r="E80">
        <v>5420</v>
      </c>
      <c r="F80">
        <v>4240</v>
      </c>
      <c r="G80">
        <f>D80*B80*E80/F80</f>
        <v>25566.037735849055</v>
      </c>
      <c r="H80">
        <f>C80/POWER(G80,0.33333)</f>
        <v>1.6973193200150754</v>
      </c>
      <c r="I80">
        <f>0.084/H80+0.27/(H80*H80)+0.7/(H80*H80*H80)</f>
        <v>0.28636602954258039</v>
      </c>
      <c r="J80">
        <f>I80*1000000</f>
        <v>286366.02954258036</v>
      </c>
      <c r="K80">
        <f>-77.1+6.91*LN(J80)</f>
        <v>9.7243303171503044</v>
      </c>
      <c r="L80">
        <f>_xlfn.NORM.S.DIST(K80,1)</f>
        <v>1</v>
      </c>
      <c r="M80" s="2">
        <f>100*L80</f>
        <v>100</v>
      </c>
    </row>
    <row r="81" spans="1:15" s="4" customFormat="1" x14ac:dyDescent="0.25">
      <c r="B81" s="4">
        <v>10000</v>
      </c>
      <c r="C81" s="4">
        <v>100</v>
      </c>
      <c r="D81" s="4">
        <v>2</v>
      </c>
      <c r="E81" s="4">
        <v>5420</v>
      </c>
      <c r="F81" s="4">
        <v>4240</v>
      </c>
      <c r="G81" s="4">
        <f>D81*B81*E81/F81</f>
        <v>25566.037735849055</v>
      </c>
      <c r="H81" s="4">
        <f>C81/POWER(G81,0.3333)</f>
        <v>3.3956723650651774</v>
      </c>
      <c r="I81" s="4">
        <f>0.084/H81+0.27/(H81*H81)+0.7/(H81*H81*H81)</f>
        <v>6.6031414355968654E-2</v>
      </c>
      <c r="J81">
        <f>I81*1000000</f>
        <v>66031.414355968649</v>
      </c>
      <c r="K81">
        <f>-77.1+6.91*LN(J81)</f>
        <v>-0.41360854944578307</v>
      </c>
      <c r="L81">
        <f>_xlfn.NORM.S.DIST(K81,1)</f>
        <v>0.33958040549362767</v>
      </c>
      <c r="M81" s="2">
        <f>100*L81</f>
        <v>33.958040549362764</v>
      </c>
    </row>
    <row r="84" spans="1:15" x14ac:dyDescent="0.25">
      <c r="A84" s="1" t="s">
        <v>32</v>
      </c>
    </row>
    <row r="85" spans="1:15" ht="14.25" customHeight="1" x14ac:dyDescent="0.25">
      <c r="A85" t="s">
        <v>33</v>
      </c>
    </row>
    <row r="86" spans="1:15" x14ac:dyDescent="0.25">
      <c r="A86" t="s">
        <v>34</v>
      </c>
    </row>
    <row r="87" spans="1:15" x14ac:dyDescent="0.25">
      <c r="N87" t="s">
        <v>35</v>
      </c>
      <c r="O87" s="2" t="s">
        <v>38</v>
      </c>
    </row>
    <row r="88" spans="1:15" x14ac:dyDescent="0.25">
      <c r="B88" t="s">
        <v>1</v>
      </c>
      <c r="C88" t="s">
        <v>10</v>
      </c>
      <c r="G88" t="s">
        <v>12</v>
      </c>
      <c r="N88" t="s">
        <v>37</v>
      </c>
      <c r="O88" s="2" t="s">
        <v>3</v>
      </c>
    </row>
    <row r="89" spans="1:15" x14ac:dyDescent="0.25">
      <c r="B89" s="5" t="s">
        <v>0</v>
      </c>
      <c r="C89" s="5" t="s">
        <v>3</v>
      </c>
      <c r="D89" s="5" t="s">
        <v>11</v>
      </c>
      <c r="E89" s="5" t="s">
        <v>13</v>
      </c>
      <c r="F89" s="5" t="s">
        <v>14</v>
      </c>
      <c r="G89" s="5" t="s">
        <v>4</v>
      </c>
      <c r="H89" s="5" t="s">
        <v>5</v>
      </c>
      <c r="I89" s="5" t="s">
        <v>6</v>
      </c>
      <c r="J89" s="5" t="s">
        <v>28</v>
      </c>
      <c r="K89" s="5" t="s">
        <v>29</v>
      </c>
      <c r="L89" s="6" t="s">
        <v>30</v>
      </c>
      <c r="M89" s="9" t="s">
        <v>31</v>
      </c>
      <c r="N89" s="5" t="s">
        <v>36</v>
      </c>
      <c r="O89" s="2"/>
    </row>
    <row r="90" spans="1:15" x14ac:dyDescent="0.25">
      <c r="B90">
        <v>500</v>
      </c>
      <c r="C90">
        <v>24</v>
      </c>
      <c r="D90">
        <v>1.4</v>
      </c>
      <c r="E90">
        <v>5540</v>
      </c>
      <c r="F90">
        <v>4240</v>
      </c>
      <c r="G90">
        <f t="shared" ref="G90:G98" si="24">D90*B90*E90/F90</f>
        <v>914.62264150943395</v>
      </c>
      <c r="H90">
        <f>C90/POWER(G90,0.33333)</f>
        <v>2.4725236998968851</v>
      </c>
      <c r="I90">
        <f t="shared" ref="I90:I98" si="25">0.084/H90+0.27/(H90*H90)+0.7/(H90*H90*H90)</f>
        <v>0.12444905264354249</v>
      </c>
      <c r="J90">
        <f t="shared" ref="J90:J98" si="26">I90*1000000</f>
        <v>124449.05264354248</v>
      </c>
      <c r="K90">
        <f t="shared" ref="K90:K98" si="27">-77.1+6.91*LN(J90)</f>
        <v>3.96571321535761</v>
      </c>
      <c r="L90" s="2">
        <f t="shared" ref="L90:L98" si="28">_xlfn.NORM.S.DIST(K90,1)</f>
        <v>0.99996341159758806</v>
      </c>
      <c r="M90" s="10">
        <f t="shared" ref="M90:M98" si="29">100*L90</f>
        <v>99.996341159758799</v>
      </c>
      <c r="N90">
        <v>5.0000000000000001E-4</v>
      </c>
      <c r="O90" s="2">
        <f>N90*L90</f>
        <v>4.9998170579879401E-4</v>
      </c>
    </row>
    <row r="91" spans="1:15" s="4" customFormat="1" x14ac:dyDescent="0.25">
      <c r="B91" s="4">
        <v>500</v>
      </c>
      <c r="C91" s="4">
        <v>26</v>
      </c>
      <c r="D91" s="4">
        <v>1.4</v>
      </c>
      <c r="E91" s="4">
        <v>5540</v>
      </c>
      <c r="F91" s="4">
        <v>4240</v>
      </c>
      <c r="G91" s="4">
        <f t="shared" si="24"/>
        <v>914.62264150943395</v>
      </c>
      <c r="H91" s="4">
        <f>C91/POWER(G91,0.3333)</f>
        <v>2.679115312870286</v>
      </c>
      <c r="I91" s="4">
        <f t="shared" si="25"/>
        <v>0.10537223646397126</v>
      </c>
      <c r="J91">
        <f t="shared" si="26"/>
        <v>105372.23646397126</v>
      </c>
      <c r="K91">
        <f t="shared" si="27"/>
        <v>2.8159083823987885</v>
      </c>
      <c r="L91" s="2">
        <f t="shared" si="28"/>
        <v>0.99756802324240812</v>
      </c>
      <c r="M91" s="10">
        <f t="shared" si="29"/>
        <v>99.756802324240809</v>
      </c>
      <c r="N91">
        <v>5.0000000000000001E-4</v>
      </c>
      <c r="O91" s="2">
        <f t="shared" ref="O91:O98" si="30">N91*L91</f>
        <v>4.9878401162120405E-4</v>
      </c>
    </row>
    <row r="92" spans="1:15" x14ac:dyDescent="0.25">
      <c r="B92">
        <v>500</v>
      </c>
      <c r="C92">
        <v>28</v>
      </c>
      <c r="D92">
        <v>1.4</v>
      </c>
      <c r="E92">
        <v>5540</v>
      </c>
      <c r="F92">
        <v>4240</v>
      </c>
      <c r="G92">
        <f t="shared" si="24"/>
        <v>914.62264150943395</v>
      </c>
      <c r="H92">
        <f>C92/POWER(G92,0.33333)</f>
        <v>2.8846109832130327</v>
      </c>
      <c r="I92">
        <f t="shared" si="25"/>
        <v>9.073141768595186E-2</v>
      </c>
      <c r="J92">
        <f t="shared" si="26"/>
        <v>90731.417685951863</v>
      </c>
      <c r="K92">
        <f t="shared" si="27"/>
        <v>1.7822034645195686</v>
      </c>
      <c r="L92" s="2">
        <f t="shared" si="28"/>
        <v>0.96264197097658721</v>
      </c>
      <c r="M92" s="10">
        <f t="shared" si="29"/>
        <v>96.264197097658723</v>
      </c>
      <c r="N92">
        <v>5.0000000000000001E-4</v>
      </c>
      <c r="O92" s="2">
        <f t="shared" si="30"/>
        <v>4.813209854882936E-4</v>
      </c>
    </row>
    <row r="93" spans="1:15" s="4" customFormat="1" x14ac:dyDescent="0.25">
      <c r="B93" s="4">
        <v>500</v>
      </c>
      <c r="C93" s="4">
        <v>30</v>
      </c>
      <c r="D93" s="4">
        <v>1.4</v>
      </c>
      <c r="E93" s="4">
        <v>5540</v>
      </c>
      <c r="F93" s="4">
        <v>4240</v>
      </c>
      <c r="G93" s="4">
        <f t="shared" si="24"/>
        <v>914.62264150943395</v>
      </c>
      <c r="H93" s="4">
        <f>C93/POWER(G93,0.3333)</f>
        <v>3.0912868994657146</v>
      </c>
      <c r="I93" s="4">
        <f t="shared" si="25"/>
        <v>7.9123763239937181E-2</v>
      </c>
      <c r="J93">
        <f t="shared" si="26"/>
        <v>79123.76323993718</v>
      </c>
      <c r="K93">
        <f t="shared" si="27"/>
        <v>0.8362905344598488</v>
      </c>
      <c r="L93" s="2">
        <f t="shared" si="28"/>
        <v>0.79850426156143106</v>
      </c>
      <c r="M93" s="10">
        <f t="shared" si="29"/>
        <v>79.850426156143101</v>
      </c>
      <c r="N93">
        <v>5.0000000000000001E-4</v>
      </c>
      <c r="O93" s="2">
        <f t="shared" si="30"/>
        <v>3.9925213078071553E-4</v>
      </c>
    </row>
    <row r="94" spans="1:15" x14ac:dyDescent="0.25">
      <c r="B94">
        <v>500</v>
      </c>
      <c r="C94">
        <v>32</v>
      </c>
      <c r="D94">
        <v>1.4</v>
      </c>
      <c r="E94">
        <v>5540</v>
      </c>
      <c r="F94">
        <v>4240</v>
      </c>
      <c r="G94">
        <f t="shared" si="24"/>
        <v>914.62264150943395</v>
      </c>
      <c r="H94">
        <f>C94/POWER(G94,0.33333)</f>
        <v>3.2966982665291802</v>
      </c>
      <c r="I94">
        <f t="shared" si="25"/>
        <v>6.9860230046103186E-2</v>
      </c>
      <c r="J94">
        <f t="shared" si="26"/>
        <v>69860.230046103185</v>
      </c>
      <c r="K94">
        <f t="shared" si="27"/>
        <v>-2.411998381872138E-2</v>
      </c>
      <c r="L94" s="2">
        <f t="shared" si="28"/>
        <v>0.4903784515883321</v>
      </c>
      <c r="M94" s="10">
        <f t="shared" si="29"/>
        <v>49.037845158833207</v>
      </c>
      <c r="N94">
        <v>5.0000000000000001E-4</v>
      </c>
      <c r="O94" s="2">
        <f t="shared" si="30"/>
        <v>2.4518922579416607E-4</v>
      </c>
    </row>
    <row r="95" spans="1:15" x14ac:dyDescent="0.25">
      <c r="B95">
        <v>500</v>
      </c>
      <c r="C95">
        <v>34</v>
      </c>
      <c r="D95">
        <v>1.4</v>
      </c>
      <c r="E95">
        <v>5540</v>
      </c>
      <c r="F95">
        <v>4240</v>
      </c>
      <c r="G95">
        <f t="shared" si="24"/>
        <v>914.62264150943395</v>
      </c>
      <c r="H95">
        <f>C95/POWER(G95,0.3333)</f>
        <v>3.5034584860611431</v>
      </c>
      <c r="I95">
        <f t="shared" si="25"/>
        <v>6.2251857573138218E-2</v>
      </c>
      <c r="J95">
        <f t="shared" si="26"/>
        <v>62251.857573138215</v>
      </c>
      <c r="K95">
        <f t="shared" si="27"/>
        <v>-0.82089934799873276</v>
      </c>
      <c r="L95" s="2">
        <f t="shared" si="28"/>
        <v>0.20585180124201732</v>
      </c>
      <c r="M95" s="10">
        <f t="shared" si="29"/>
        <v>20.585180124201731</v>
      </c>
      <c r="N95">
        <v>5.0000000000000001E-4</v>
      </c>
      <c r="O95" s="2">
        <f t="shared" si="30"/>
        <v>1.0292590062100866E-4</v>
      </c>
    </row>
    <row r="96" spans="1:15" x14ac:dyDescent="0.25">
      <c r="B96">
        <v>500</v>
      </c>
      <c r="C96">
        <v>36</v>
      </c>
      <c r="D96">
        <v>1.4</v>
      </c>
      <c r="E96">
        <v>5540</v>
      </c>
      <c r="F96">
        <v>4240</v>
      </c>
      <c r="G96">
        <f t="shared" si="24"/>
        <v>914.62264150943395</v>
      </c>
      <c r="H96">
        <f>C96/POWER(G96,0.33333)</f>
        <v>3.7087855498453277</v>
      </c>
      <c r="I96">
        <f t="shared" si="25"/>
        <v>5.599956093686586E-2</v>
      </c>
      <c r="J96">
        <f t="shared" si="26"/>
        <v>55999.560936865862</v>
      </c>
      <c r="K96">
        <f t="shared" si="27"/>
        <v>-1.5522850167205178</v>
      </c>
      <c r="L96" s="2">
        <f t="shared" si="28"/>
        <v>6.0297020711497701E-2</v>
      </c>
      <c r="M96" s="10">
        <f t="shared" si="29"/>
        <v>6.02970207114977</v>
      </c>
      <c r="N96">
        <v>5.0000000000000001E-4</v>
      </c>
      <c r="O96" s="2">
        <f t="shared" si="30"/>
        <v>3.0148510355748852E-5</v>
      </c>
    </row>
    <row r="97" spans="2:15" x14ac:dyDescent="0.25">
      <c r="B97">
        <v>500</v>
      </c>
      <c r="C97">
        <v>38</v>
      </c>
      <c r="D97">
        <v>1.4</v>
      </c>
      <c r="E97">
        <v>5540</v>
      </c>
      <c r="F97">
        <v>4240</v>
      </c>
      <c r="G97">
        <f t="shared" si="24"/>
        <v>914.62264150943395</v>
      </c>
      <c r="H97">
        <f>C97/POWER(G97,0.3333)</f>
        <v>3.9156300726565716</v>
      </c>
      <c r="I97">
        <f t="shared" si="25"/>
        <v>5.0722383653224234E-2</v>
      </c>
      <c r="J97">
        <f t="shared" si="26"/>
        <v>50722.383653224235</v>
      </c>
      <c r="K97">
        <f t="shared" si="27"/>
        <v>-2.2362129423188861</v>
      </c>
      <c r="L97" s="2">
        <f t="shared" si="28"/>
        <v>1.266891291954831E-2</v>
      </c>
      <c r="M97" s="10">
        <f t="shared" si="29"/>
        <v>1.266891291954831</v>
      </c>
      <c r="N97">
        <v>5.0000000000000001E-4</v>
      </c>
      <c r="O97" s="2">
        <f t="shared" si="30"/>
        <v>6.3344564597741549E-6</v>
      </c>
    </row>
    <row r="98" spans="2:15" x14ac:dyDescent="0.25">
      <c r="B98">
        <v>500</v>
      </c>
      <c r="C98">
        <v>40</v>
      </c>
      <c r="D98">
        <v>1.4</v>
      </c>
      <c r="E98">
        <v>5540</v>
      </c>
      <c r="F98">
        <v>4240</v>
      </c>
      <c r="G98">
        <f t="shared" si="24"/>
        <v>914.62264150943395</v>
      </c>
      <c r="H98">
        <f>C98/POWER(G98,0.3333)</f>
        <v>4.1217158659542861</v>
      </c>
      <c r="I98">
        <f t="shared" si="25"/>
        <v>4.6269793474969664E-2</v>
      </c>
      <c r="J98">
        <f t="shared" si="26"/>
        <v>46269.793474969665</v>
      </c>
      <c r="K98">
        <f t="shared" si="27"/>
        <v>-2.8710896867511337</v>
      </c>
      <c r="L98" s="2">
        <f t="shared" si="28"/>
        <v>2.0452972404937982E-3</v>
      </c>
      <c r="M98" s="10">
        <f t="shared" si="29"/>
        <v>0.20452972404937983</v>
      </c>
      <c r="N98">
        <v>5.0000000000000001E-4</v>
      </c>
      <c r="O98" s="2">
        <f t="shared" si="30"/>
        <v>1.0226486202468992E-6</v>
      </c>
    </row>
  </sheetData>
  <mergeCells count="2">
    <mergeCell ref="A28:J28"/>
    <mergeCell ref="A77:J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Kolodkin</dc:creator>
  <cp:lastModifiedBy>KolodkinVM</cp:lastModifiedBy>
  <dcterms:created xsi:type="dcterms:W3CDTF">2020-05-18T17:41:15Z</dcterms:created>
  <dcterms:modified xsi:type="dcterms:W3CDTF">2020-09-17T11:04:42Z</dcterms:modified>
</cp:coreProperties>
</file>